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autoCompressPictures="0"/>
  <xr:revisionPtr revIDLastSave="0" documentId="13_ncr:1_{62E8EE21-7250-4A5D-B17B-733DBE289B6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総合評価基準採点表" sheetId="7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7" l="1"/>
  <c r="I17" i="7"/>
  <c r="I4" i="7"/>
  <c r="I5" i="7"/>
  <c r="I6" i="7"/>
  <c r="I9" i="7"/>
  <c r="I10" i="7"/>
  <c r="I11" i="7"/>
  <c r="I12" i="7"/>
  <c r="I13" i="7"/>
  <c r="I14" i="7"/>
  <c r="I16" i="7"/>
  <c r="I15" i="7"/>
  <c r="I7" i="7"/>
  <c r="I8" i="7"/>
  <c r="I3" i="7"/>
  <c r="I23" i="7" l="1"/>
</calcChain>
</file>

<file path=xl/sharedStrings.xml><?xml version="1.0" encoding="utf-8"?>
<sst xmlns="http://schemas.openxmlformats.org/spreadsheetml/2006/main" count="62" uniqueCount="51">
  <si>
    <t>基準値</t>
    <rPh sb="0" eb="3">
      <t>キジュンチ</t>
    </rPh>
    <phoneticPr fontId="2"/>
  </si>
  <si>
    <t>備考</t>
    <rPh sb="0" eb="2">
      <t>ビコウ</t>
    </rPh>
    <phoneticPr fontId="2"/>
  </si>
  <si>
    <t>番号</t>
    <rPh sb="0" eb="2">
      <t>バンゴウ</t>
    </rPh>
    <phoneticPr fontId="2"/>
  </si>
  <si>
    <t>得点</t>
    <rPh sb="0" eb="2">
      <t>トクテン</t>
    </rPh>
    <phoneticPr fontId="2"/>
  </si>
  <si>
    <t>提案値</t>
    <rPh sb="0" eb="3">
      <t>テイアンチ</t>
    </rPh>
    <phoneticPr fontId="2"/>
  </si>
  <si>
    <t>仕様（設置条件・動作環境等）</t>
    <rPh sb="0" eb="2">
      <t>シヨウ</t>
    </rPh>
    <rPh sb="3" eb="7">
      <t>セッチジョウケン</t>
    </rPh>
    <rPh sb="8" eb="12">
      <t>ドウサカンキョウ</t>
    </rPh>
    <rPh sb="12" eb="13">
      <t>トウ</t>
    </rPh>
    <phoneticPr fontId="2"/>
  </si>
  <si>
    <t>総合評価点</t>
    <rPh sb="0" eb="2">
      <t>ソウゴウ</t>
    </rPh>
    <rPh sb="2" eb="5">
      <t>ヒョウカテン</t>
    </rPh>
    <phoneticPr fontId="2"/>
  </si>
  <si>
    <t>※　　　　　　のセルに提案値を入力し印刷したものを入札時に提出ください。</t>
    <rPh sb="11" eb="13">
      <t>テイアン</t>
    </rPh>
    <rPh sb="13" eb="14">
      <t>アタイ</t>
    </rPh>
    <rPh sb="15" eb="17">
      <t>ニュウリョク</t>
    </rPh>
    <rPh sb="18" eb="20">
      <t>インサツ</t>
    </rPh>
    <rPh sb="25" eb="27">
      <t>ニュウサツ</t>
    </rPh>
    <rPh sb="27" eb="28">
      <t>ジ</t>
    </rPh>
    <rPh sb="29" eb="31">
      <t>テイシュツ</t>
    </rPh>
    <phoneticPr fontId="2"/>
  </si>
  <si>
    <t>性能等に対する得点合計</t>
    <rPh sb="0" eb="2">
      <t>セイノウ</t>
    </rPh>
    <rPh sb="2" eb="3">
      <t>ナド</t>
    </rPh>
    <rPh sb="4" eb="5">
      <t>タイ</t>
    </rPh>
    <rPh sb="7" eb="9">
      <t>トクテン</t>
    </rPh>
    <rPh sb="9" eb="11">
      <t>ゴウケイ</t>
    </rPh>
    <phoneticPr fontId="2"/>
  </si>
  <si>
    <t>応札額（円）</t>
    <rPh sb="0" eb="3">
      <t>オウサツガク</t>
    </rPh>
    <rPh sb="4" eb="5">
      <t>エン</t>
    </rPh>
    <phoneticPr fontId="2"/>
  </si>
  <si>
    <t xml:space="preserve">予定価格（円）
</t>
    <rPh sb="0" eb="2">
      <t>ヨテイ</t>
    </rPh>
    <rPh sb="2" eb="4">
      <t>カカク</t>
    </rPh>
    <rPh sb="5" eb="6">
      <t>エン</t>
    </rPh>
    <phoneticPr fontId="2"/>
  </si>
  <si>
    <t>※開札時に発表</t>
    <rPh sb="1" eb="3">
      <t>カイサツ</t>
    </rPh>
    <rPh sb="3" eb="4">
      <t>ジ</t>
    </rPh>
    <rPh sb="5" eb="7">
      <t>ハッピョウ</t>
    </rPh>
    <phoneticPr fontId="2"/>
  </si>
  <si>
    <t>※最も高いものを落札者とする。</t>
    <rPh sb="1" eb="2">
      <t>モット</t>
    </rPh>
    <rPh sb="3" eb="4">
      <t>タカ</t>
    </rPh>
    <rPh sb="8" eb="11">
      <t>ラクサツシャ</t>
    </rPh>
    <phoneticPr fontId="2"/>
  </si>
  <si>
    <t>400Gbpsイーサネットスイッチハードウェア保守</t>
    <rPh sb="0" eb="4">
      <t>セッチバショ</t>
    </rPh>
    <phoneticPr fontId="2"/>
  </si>
  <si>
    <t>5年以上翌営業日オンサイト保守</t>
    <rPh sb="3" eb="5">
      <t>イカ</t>
    </rPh>
    <phoneticPr fontId="2"/>
  </si>
  <si>
    <t>100G QSFP28 3ポート以上搭載</t>
    <rPh sb="2" eb="3">
      <t xml:space="preserve">ダイ </t>
    </rPh>
    <rPh sb="3" eb="5">
      <t>イジョウ</t>
    </rPh>
    <phoneticPr fontId="2"/>
  </si>
  <si>
    <t xml:space="preserve">10/25/40/50/100Gbpsイーサネットスイッチ </t>
    <rPh sb="7" eb="9">
      <t xml:space="preserve">ダイスウ </t>
    </rPh>
    <phoneticPr fontId="2"/>
  </si>
  <si>
    <t>同上</t>
    <rPh sb="0" eb="2">
      <t xml:space="preserve">ドウジョウ </t>
    </rPh>
    <phoneticPr fontId="2"/>
  </si>
  <si>
    <t>25GbE SFP28 12ポート以上搭載</t>
    <rPh sb="1" eb="2">
      <t xml:space="preserve">ダイ </t>
    </rPh>
    <rPh sb="2" eb="4">
      <t>イジョウ</t>
    </rPh>
    <phoneticPr fontId="2"/>
  </si>
  <si>
    <t xml:space="preserve">HPCI-PPWS[A,B]：プリポストワークステーション </t>
    <rPh sb="10" eb="12">
      <t xml:space="preserve">ヨウリョウ </t>
    </rPh>
    <phoneticPr fontId="2"/>
  </si>
  <si>
    <t>メモリ　512GiB 以上</t>
    <rPh sb="5" eb="7">
      <t>イジョウ</t>
    </rPh>
    <phoneticPr fontId="2"/>
  </si>
  <si>
    <t>ストレージ 合計8TB以上</t>
    <rPh sb="5" eb="7">
      <t>イジョウ</t>
    </rPh>
    <phoneticPr fontId="2"/>
  </si>
  <si>
    <t>GPUカード メモリ 16GB以上</t>
    <rPh sb="4" eb="6">
      <t>イジョウ</t>
    </rPh>
    <phoneticPr fontId="2"/>
  </si>
  <si>
    <t>ハードウェア保守 5年以上翌営業日オンサイト保守</t>
    <rPh sb="5" eb="7">
      <t>イジョウ</t>
    </rPh>
    <phoneticPr fontId="2"/>
  </si>
  <si>
    <t xml:space="preserve">HPCI-DT[A,B]：データ転送ワークステーション </t>
    <rPh sb="6" eb="8">
      <t xml:space="preserve">ダイスウ </t>
    </rPh>
    <phoneticPr fontId="2"/>
  </si>
  <si>
    <t>メモリ 64GiB 以上</t>
    <rPh sb="5" eb="7">
      <t>イジョウ</t>
    </rPh>
    <phoneticPr fontId="2"/>
  </si>
  <si>
    <t>ストレージ 500GB以上x2=合計1TB以上</t>
    <rPh sb="4" eb="6">
      <t>イジョウ</t>
    </rPh>
    <phoneticPr fontId="2"/>
  </si>
  <si>
    <t>ハードウェア保守 5年以上翌営業日オンサイト保守（センドバック保守も認める）</t>
    <phoneticPr fontId="2"/>
  </si>
  <si>
    <t>追加100Gbps以上イーサネット ネットワークインターフェースカード（NIC）100GbE QSFP28 2ポート以上（本NICのセンドバック保守はNICベンダー保守に準じる。QSFP56、QSFP-DD等、QSFP28への下位互換性を持つNICも認める）</t>
    <phoneticPr fontId="2"/>
  </si>
  <si>
    <t>仕様書全基準項目</t>
    <rPh sb="0" eb="1">
      <t xml:space="preserve">シヨウショ </t>
    </rPh>
    <rPh sb="3" eb="8">
      <t xml:space="preserve">ゼンキジュンコウモク </t>
    </rPh>
    <phoneticPr fontId="2"/>
  </si>
  <si>
    <t>全て満たすこと</t>
    <rPh sb="2" eb="3">
      <t xml:space="preserve">ミタス </t>
    </rPh>
    <phoneticPr fontId="2"/>
  </si>
  <si>
    <t>最低仕様</t>
    <rPh sb="0" eb="4">
      <t xml:space="preserve">サイテイシヨウ </t>
    </rPh>
    <phoneticPr fontId="2"/>
  </si>
  <si>
    <t>加算点</t>
    <rPh sb="0" eb="2">
      <t xml:space="preserve">カサンテン </t>
    </rPh>
    <rPh sb="2" eb="3">
      <t xml:space="preserve">テン </t>
    </rPh>
    <phoneticPr fontId="2"/>
  </si>
  <si>
    <t>ハードウェア保守 5年以上翌営業日オンサイト保守</t>
    <rPh sb="1" eb="2">
      <t xml:space="preserve">ダイ </t>
    </rPh>
    <rPh sb="2" eb="4">
      <t>イジョウ</t>
    </rPh>
    <phoneticPr fontId="2"/>
  </si>
  <si>
    <t>2ポート 0点、以後4ポートまで1ポート増える毎 10点加算</t>
    <rPh sb="7" eb="8">
      <t xml:space="preserve">キ </t>
    </rPh>
    <rPh sb="8" eb="9">
      <t xml:space="preserve">ゴト </t>
    </rPh>
    <rPh sb="10" eb="12">
      <t xml:space="preserve">ヨウリョウガ </t>
    </rPh>
    <rPh sb="13" eb="14">
      <t xml:space="preserve">フエルタビニ </t>
    </rPh>
    <phoneticPr fontId="2"/>
  </si>
  <si>
    <t>オンサイト保守：5年 20点、以後10年まで1年増える毎 20点加算</t>
    <rPh sb="5" eb="7">
      <t xml:space="preserve">タンイ </t>
    </rPh>
    <rPh sb="9" eb="10">
      <t xml:space="preserve">キ </t>
    </rPh>
    <rPh sb="10" eb="11">
      <t xml:space="preserve">ゴト </t>
    </rPh>
    <rPh sb="14" eb="15">
      <t xml:space="preserve">フエルタビニ </t>
    </rPh>
    <phoneticPr fontId="2"/>
  </si>
  <si>
    <t>5年 0点、以後10年まで1年増える毎 75点加算</t>
    <rPh sb="7" eb="8">
      <t xml:space="preserve">５ト </t>
    </rPh>
    <rPh sb="12" eb="13">
      <t xml:space="preserve">テン </t>
    </rPh>
    <rPh sb="13" eb="15">
      <t xml:space="preserve">カサン </t>
    </rPh>
    <phoneticPr fontId="2"/>
  </si>
  <si>
    <t>オンサイト保守：5年 26点、以後10年まで1年増える毎 26点加算（センドバック保守の場合は提案値に0を記入）</t>
    <rPh sb="3" eb="4">
      <t xml:space="preserve">コエルゴト </t>
    </rPh>
    <rPh sb="10" eb="11">
      <t xml:space="preserve">ダイ </t>
    </rPh>
    <rPh sb="16" eb="17">
      <t xml:space="preserve">テン カサン </t>
    </rPh>
    <rPh sb="47" eb="50">
      <t xml:space="preserve">テイアンチ </t>
    </rPh>
    <phoneticPr fontId="2"/>
  </si>
  <si>
    <t>センドバック保守：5年 13点、以後10年まで1年増える毎 13点加算（オンサイト保守の場合は提案値に0を記入）</t>
    <rPh sb="3" eb="4">
      <t xml:space="preserve">コエルゴト </t>
    </rPh>
    <rPh sb="10" eb="11">
      <t xml:space="preserve">ダイ </t>
    </rPh>
    <rPh sb="16" eb="17">
      <t xml:space="preserve">テン カサン </t>
    </rPh>
    <rPh sb="41" eb="43">
      <t xml:space="preserve">ホシュノ </t>
    </rPh>
    <rPh sb="44" eb="46">
      <t xml:space="preserve">バアイハ </t>
    </rPh>
    <rPh sb="49" eb="52">
      <t xml:space="preserve">キニュウ </t>
    </rPh>
    <phoneticPr fontId="2"/>
  </si>
  <si>
    <t>512GiB 0点、以後2048GiBまで512GiB増える毎 50点加算</t>
    <phoneticPr fontId="2"/>
  </si>
  <si>
    <t>8TB 0点、以後40TBまで8TB増える毎10点加算</t>
    <phoneticPr fontId="2"/>
  </si>
  <si>
    <t>16GiB0点、以後40GiBまで4GiB増える毎 20点加算</t>
    <phoneticPr fontId="2"/>
  </si>
  <si>
    <t>オンサイト保守：5年 0点、以後10年まで1年増える毎20点加算</t>
    <rPh sb="1" eb="2">
      <t xml:space="preserve">マイ </t>
    </rPh>
    <rPh sb="9" eb="10">
      <t xml:space="preserve">マイ </t>
    </rPh>
    <phoneticPr fontId="2"/>
  </si>
  <si>
    <t>64GiB 0点、以後256GiBまで64GiB増える毎 2点加算</t>
    <rPh sb="1" eb="2">
      <t xml:space="preserve">マイ </t>
    </rPh>
    <rPh sb="7" eb="8">
      <t xml:space="preserve">マイ </t>
    </rPh>
    <phoneticPr fontId="2"/>
  </si>
  <si>
    <t>1TB 0点、以後4TBまで1TB増える毎 2点加算</t>
    <rPh sb="1" eb="2">
      <t xml:space="preserve">マイ </t>
    </rPh>
    <rPh sb="7" eb="8">
      <t xml:space="preserve">マイ </t>
    </rPh>
    <phoneticPr fontId="2"/>
  </si>
  <si>
    <t>センドバック保守：5年 10点、以後10年まで1年増える毎 10点加算</t>
    <rPh sb="5" eb="7">
      <t xml:space="preserve">タンイ </t>
    </rPh>
    <rPh sb="9" eb="10">
      <t xml:space="preserve">キ </t>
    </rPh>
    <rPh sb="10" eb="11">
      <t xml:space="preserve">ゴト </t>
    </rPh>
    <rPh sb="14" eb="15">
      <t xml:space="preserve">フエルタビニ </t>
    </rPh>
    <phoneticPr fontId="2"/>
  </si>
  <si>
    <t>最低仕様
を満たす</t>
    <rPh sb="0" eb="4">
      <t xml:space="preserve">サイテイシヨウ </t>
    </rPh>
    <rPh sb="6" eb="7">
      <t xml:space="preserve">ミタス </t>
    </rPh>
    <phoneticPr fontId="2"/>
  </si>
  <si>
    <t>基準点1354点</t>
    <rPh sb="0" eb="3">
      <t xml:space="preserve">キジュンテン </t>
    </rPh>
    <rPh sb="7" eb="8">
      <t xml:space="preserve">テン </t>
    </rPh>
    <phoneticPr fontId="2"/>
  </si>
  <si>
    <t>3ポート 0点、以後16ポートまで1ポート増える毎36点加算（1ポートが25GbE/100GbE両対応なら二重計上可）</t>
    <rPh sb="4" eb="5">
      <t xml:space="preserve">コエルゴト </t>
    </rPh>
    <rPh sb="9" eb="10">
      <t xml:space="preserve">ダイ </t>
    </rPh>
    <rPh sb="18" eb="19">
      <t xml:space="preserve">テン カサン </t>
    </rPh>
    <rPh sb="48" eb="51">
      <t xml:space="preserve">リョウタイオウ </t>
    </rPh>
    <rPh sb="53" eb="55">
      <t xml:space="preserve">ニジュウケイジョウ </t>
    </rPh>
    <rPh sb="55" eb="57">
      <t xml:space="preserve">ケイジョウ </t>
    </rPh>
    <rPh sb="57" eb="58">
      <t xml:space="preserve">カノウ </t>
    </rPh>
    <phoneticPr fontId="2"/>
  </si>
  <si>
    <t>12ポート 0点、以後16ポートまで1ポート増える毎 9点加算（1ポートが25GbE/100GbE両対応なら二重計上可）</t>
    <rPh sb="3" eb="4">
      <t xml:space="preserve">コエルゴト </t>
    </rPh>
    <rPh sb="8" eb="9">
      <t xml:space="preserve">ダイ </t>
    </rPh>
    <rPh sb="17" eb="18">
      <t xml:space="preserve">テン カサン </t>
    </rPh>
    <phoneticPr fontId="2"/>
  </si>
  <si>
    <t>アクセスポイント神戸400GbE化システム一式　総合評価基準採点表</t>
    <rPh sb="8" eb="10">
      <t>コウベ</t>
    </rPh>
    <rPh sb="16" eb="17">
      <t>カ</t>
    </rPh>
    <rPh sb="21" eb="23">
      <t>イッシキ</t>
    </rPh>
    <rPh sb="24" eb="28">
      <t>ソウゴウヒョウカ</t>
    </rPh>
    <rPh sb="28" eb="30">
      <t>キジュン</t>
    </rPh>
    <rPh sb="30" eb="33">
      <t>サイテンヒョウ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</si>
</sst>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9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8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5" xfId="0" applyBorder="1"/>
    <xf numFmtId="38" fontId="0" fillId="0" borderId="5" xfId="0" applyNumberFormat="1" applyBorder="1" applyAlignment="1">
      <alignment horizontal="right"/>
    </xf>
    <xf numFmtId="38" fontId="0" fillId="0" borderId="5" xfId="0" applyNumberFormat="1" applyBorder="1" applyAlignment="1">
      <alignment horizontal="right" vertical="center"/>
    </xf>
    <xf numFmtId="38" fontId="0" fillId="3" borderId="1" xfId="0" applyNumberFormat="1" applyFill="1" applyBorder="1" applyAlignment="1">
      <alignment vertical="center"/>
    </xf>
    <xf numFmtId="0" fontId="0" fillId="0" borderId="6" xfId="0" applyBorder="1"/>
    <xf numFmtId="0" fontId="0" fillId="0" borderId="6" xfId="0" applyBorder="1" applyAlignment="1">
      <alignment vertical="top" wrapText="1"/>
    </xf>
    <xf numFmtId="0" fontId="0" fillId="0" borderId="6" xfId="0" applyBorder="1" applyAlignment="1">
      <alignment wrapText="1"/>
    </xf>
    <xf numFmtId="38" fontId="0" fillId="0" borderId="6" xfId="0" applyNumberFormat="1" applyBorder="1" applyAlignment="1">
      <alignment horizontal="right"/>
    </xf>
    <xf numFmtId="38" fontId="0" fillId="0" borderId="6" xfId="0" applyNumberFormat="1" applyBorder="1" applyAlignment="1">
      <alignment horizontal="right" vertical="center"/>
    </xf>
    <xf numFmtId="38" fontId="0" fillId="3" borderId="6" xfId="0" applyNumberFormat="1" applyFill="1" applyBorder="1" applyAlignment="1">
      <alignment vertical="center"/>
    </xf>
    <xf numFmtId="0" fontId="0" fillId="0" borderId="3" xfId="0" applyBorder="1" applyAlignment="1">
      <alignment vertical="top" wrapText="1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right"/>
    </xf>
    <xf numFmtId="38" fontId="0" fillId="0" borderId="1" xfId="1" applyFont="1" applyFill="1" applyBorder="1" applyAlignment="1">
      <alignment vertical="center"/>
    </xf>
    <xf numFmtId="0" fontId="0" fillId="0" borderId="5" xfId="0" applyBorder="1" applyAlignment="1">
      <alignment vertical="top"/>
    </xf>
    <xf numFmtId="0" fontId="0" fillId="0" borderId="5" xfId="0" applyBorder="1" applyAlignment="1">
      <alignment vertical="center"/>
    </xf>
    <xf numFmtId="38" fontId="0" fillId="0" borderId="5" xfId="1" applyFont="1" applyFill="1" applyBorder="1" applyAlignment="1">
      <alignment vertical="top"/>
    </xf>
    <xf numFmtId="0" fontId="5" fillId="0" borderId="4" xfId="0" applyFont="1" applyBorder="1" applyAlignment="1">
      <alignment horizontal="right" vertical="center"/>
    </xf>
    <xf numFmtId="176" fontId="5" fillId="0" borderId="4" xfId="0" applyNumberFormat="1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1" applyFont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38" fontId="8" fillId="2" borderId="1" xfId="1" applyFont="1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38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3065345</xdr:colOff>
      <xdr:row>0</xdr:row>
      <xdr:rowOff>306977</xdr:rowOff>
    </xdr:from>
    <xdr:to>
      <xdr:col>5</xdr:col>
      <xdr:colOff>227108</xdr:colOff>
      <xdr:row>0</xdr:row>
      <xdr:rowOff>497284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248066" y="306977"/>
          <a:ext cx="234042" cy="19030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tabSelected="1" topLeftCell="D1" zoomScale="136" zoomScaleNormal="60" workbookViewId="0">
      <selection activeCell="D34" sqref="D34:D38"/>
    </sheetView>
  </sheetViews>
  <sheetFormatPr defaultColWidth="13" defaultRowHeight="14" x14ac:dyDescent="0.2"/>
  <cols>
    <col min="1" max="1" width="4.33203125" customWidth="1"/>
    <col min="2" max="2" width="5.5" bestFit="1" customWidth="1"/>
    <col min="3" max="3" width="25.5" style="1" customWidth="1"/>
    <col min="4" max="4" width="32.6640625" style="1" customWidth="1"/>
    <col min="5" max="5" width="40.33203125" style="1" customWidth="1"/>
    <col min="6" max="9" width="12.1640625" customWidth="1"/>
    <col min="12" max="12" width="12.6640625" customWidth="1"/>
  </cols>
  <sheetData>
    <row r="1" spans="2:9" ht="60" customHeight="1" x14ac:dyDescent="0.2">
      <c r="B1" s="5" t="s">
        <v>50</v>
      </c>
      <c r="I1" s="37" t="s">
        <v>7</v>
      </c>
    </row>
    <row r="2" spans="2:9" ht="60" customHeight="1" x14ac:dyDescent="0.2">
      <c r="B2" s="6" t="s">
        <v>2</v>
      </c>
      <c r="C2" s="38" t="s">
        <v>5</v>
      </c>
      <c r="D2" s="39"/>
      <c r="E2" s="7" t="s">
        <v>1</v>
      </c>
      <c r="F2" s="6" t="s">
        <v>0</v>
      </c>
      <c r="G2" s="6" t="s">
        <v>32</v>
      </c>
      <c r="H2" s="6" t="s">
        <v>4</v>
      </c>
      <c r="I2" s="6" t="s">
        <v>3</v>
      </c>
    </row>
    <row r="3" spans="2:9" ht="60" customHeight="1" x14ac:dyDescent="0.2">
      <c r="B3" s="2">
        <v>1</v>
      </c>
      <c r="C3" s="3" t="s">
        <v>29</v>
      </c>
      <c r="D3" s="3" t="s">
        <v>30</v>
      </c>
      <c r="E3" s="3" t="s">
        <v>47</v>
      </c>
      <c r="F3" s="6" t="s">
        <v>31</v>
      </c>
      <c r="G3" s="35">
        <v>1354</v>
      </c>
      <c r="H3" s="7" t="s">
        <v>46</v>
      </c>
      <c r="I3" s="36">
        <f>G3</f>
        <v>1354</v>
      </c>
    </row>
    <row r="4" spans="2:9" ht="60" customHeight="1" x14ac:dyDescent="0.2">
      <c r="B4" s="2">
        <v>2</v>
      </c>
      <c r="C4" s="3" t="s">
        <v>13</v>
      </c>
      <c r="D4" s="3" t="s">
        <v>14</v>
      </c>
      <c r="E4" s="3" t="s">
        <v>36</v>
      </c>
      <c r="F4" s="31">
        <v>5</v>
      </c>
      <c r="G4" s="32">
        <v>75</v>
      </c>
      <c r="H4" s="29"/>
      <c r="I4" s="30" t="str">
        <f>IF(AND(H4&gt;4,H4&lt;11),G4*INT((H4-F4)/1),"値が不正")</f>
        <v>値が不正</v>
      </c>
    </row>
    <row r="5" spans="2:9" ht="60" customHeight="1" x14ac:dyDescent="0.2">
      <c r="B5" s="2">
        <v>3</v>
      </c>
      <c r="C5" s="3" t="s">
        <v>16</v>
      </c>
      <c r="D5" s="3" t="s">
        <v>15</v>
      </c>
      <c r="E5" s="3" t="s">
        <v>48</v>
      </c>
      <c r="F5" s="31">
        <v>3</v>
      </c>
      <c r="G5" s="32">
        <v>36</v>
      </c>
      <c r="H5" s="33"/>
      <c r="I5" s="30" t="str">
        <f>IF(AND(H5&gt;2,H5&lt;17),G5*INT((H5-F5)/1),"値が不正")</f>
        <v>値が不正</v>
      </c>
    </row>
    <row r="6" spans="2:9" ht="60" customHeight="1" x14ac:dyDescent="0.2">
      <c r="B6" s="2">
        <v>4</v>
      </c>
      <c r="C6" s="3" t="s">
        <v>17</v>
      </c>
      <c r="D6" s="3" t="s">
        <v>18</v>
      </c>
      <c r="E6" s="3" t="s">
        <v>49</v>
      </c>
      <c r="F6" s="31">
        <v>12</v>
      </c>
      <c r="G6" s="32">
        <v>9</v>
      </c>
      <c r="H6" s="33"/>
      <c r="I6" s="30" t="str">
        <f>IF(AND(H6&gt;11,H6&lt;17),G6*INT((H6-F6)/1),"値が不正")</f>
        <v>値が不正</v>
      </c>
    </row>
    <row r="7" spans="2:9" ht="60" customHeight="1" x14ac:dyDescent="0.2">
      <c r="B7" s="2">
        <v>5</v>
      </c>
      <c r="C7" s="3" t="s">
        <v>17</v>
      </c>
      <c r="D7" s="3" t="s">
        <v>33</v>
      </c>
      <c r="E7" s="3" t="s">
        <v>37</v>
      </c>
      <c r="F7" s="32">
        <v>5</v>
      </c>
      <c r="G7" s="32">
        <v>26</v>
      </c>
      <c r="H7" s="33"/>
      <c r="I7" s="30" t="str">
        <f>IF(OR(AND(H7&gt;4,H8&gt;4),AND(H7=0,H8=0)),"値が不正",IF(H7=0,0,IF(H7&lt;11,26+G7*(H7-F7),26+26*(10-5))))</f>
        <v>値が不正</v>
      </c>
    </row>
    <row r="8" spans="2:9" ht="60" customHeight="1" x14ac:dyDescent="0.2">
      <c r="B8" s="2">
        <v>5</v>
      </c>
      <c r="C8" s="3" t="s">
        <v>17</v>
      </c>
      <c r="D8" s="3" t="s">
        <v>17</v>
      </c>
      <c r="E8" s="3" t="s">
        <v>38</v>
      </c>
      <c r="F8" s="32">
        <v>5</v>
      </c>
      <c r="G8" s="32">
        <v>13</v>
      </c>
      <c r="H8" s="33"/>
      <c r="I8" s="30" t="str">
        <f>IF(OR(AND(H7&gt;4,H8&gt;4),AND(H7=0,H8=0)),"値が不正",IF(H8=0,0,IF(H8&lt;11,13+G8*(H8-F8),13+13*(10-5))))</f>
        <v>値が不正</v>
      </c>
    </row>
    <row r="9" spans="2:9" ht="60" customHeight="1" x14ac:dyDescent="0.2">
      <c r="B9" s="2">
        <v>6</v>
      </c>
      <c r="C9" s="3" t="s">
        <v>19</v>
      </c>
      <c r="D9" s="3" t="s">
        <v>20</v>
      </c>
      <c r="E9" s="3" t="s">
        <v>39</v>
      </c>
      <c r="F9" s="32">
        <v>512</v>
      </c>
      <c r="G9" s="32">
        <v>50</v>
      </c>
      <c r="H9" s="34"/>
      <c r="I9" s="30" t="str">
        <f>IF(AND(H9&gt;511,H9&lt;2049),G9*INT((H9-F9)/512),"値が不正")</f>
        <v>値が不正</v>
      </c>
    </row>
    <row r="10" spans="2:9" ht="60" customHeight="1" x14ac:dyDescent="0.2">
      <c r="B10" s="2">
        <v>7</v>
      </c>
      <c r="C10" s="3" t="s">
        <v>17</v>
      </c>
      <c r="D10" s="3" t="s">
        <v>21</v>
      </c>
      <c r="E10" s="3" t="s">
        <v>40</v>
      </c>
      <c r="F10" s="32">
        <v>8</v>
      </c>
      <c r="G10" s="32">
        <v>10</v>
      </c>
      <c r="H10" s="34"/>
      <c r="I10" s="30" t="str">
        <f>IF(AND(H10&gt;7,H10&lt;41),G10*INT((H10-F10)/8),"値が不正")</f>
        <v>値が不正</v>
      </c>
    </row>
    <row r="11" spans="2:9" ht="60" customHeight="1" x14ac:dyDescent="0.2">
      <c r="B11" s="2">
        <v>8</v>
      </c>
      <c r="C11" s="3" t="s">
        <v>17</v>
      </c>
      <c r="D11" s="3" t="s">
        <v>22</v>
      </c>
      <c r="E11" s="3" t="s">
        <v>41</v>
      </c>
      <c r="F11" s="32">
        <v>16</v>
      </c>
      <c r="G11" s="32">
        <v>20</v>
      </c>
      <c r="H11" s="34"/>
      <c r="I11" s="30" t="str">
        <f>IF(AND(H11&gt;15,H11&lt;41),G11*INT((H11-F11)/4),"値が不正")</f>
        <v>値が不正</v>
      </c>
    </row>
    <row r="12" spans="2:9" ht="60" customHeight="1" x14ac:dyDescent="0.2">
      <c r="B12" s="2">
        <v>9</v>
      </c>
      <c r="C12" s="3" t="s">
        <v>17</v>
      </c>
      <c r="D12" s="3" t="s">
        <v>23</v>
      </c>
      <c r="E12" s="3" t="s">
        <v>42</v>
      </c>
      <c r="F12" s="32">
        <v>5</v>
      </c>
      <c r="G12" s="32">
        <v>20</v>
      </c>
      <c r="H12" s="34"/>
      <c r="I12" s="30" t="str">
        <f>IF(AND(H12&gt;4,H12&lt;11),G12*INT((H12-F12)),"値が不正")</f>
        <v>値が不正</v>
      </c>
    </row>
    <row r="13" spans="2:9" ht="60" customHeight="1" x14ac:dyDescent="0.2">
      <c r="B13" s="2">
        <v>10</v>
      </c>
      <c r="C13" s="3" t="s">
        <v>24</v>
      </c>
      <c r="D13" s="3" t="s">
        <v>25</v>
      </c>
      <c r="E13" s="3" t="s">
        <v>43</v>
      </c>
      <c r="F13" s="32">
        <v>64</v>
      </c>
      <c r="G13" s="32">
        <v>2</v>
      </c>
      <c r="H13" s="34"/>
      <c r="I13" s="30" t="str">
        <f>IF(AND(H13&gt;63,H13&lt;257),G13*INT((H13-F13)/F13),"値が不正")</f>
        <v>値が不正</v>
      </c>
    </row>
    <row r="14" spans="2:9" ht="60" customHeight="1" x14ac:dyDescent="0.2">
      <c r="B14" s="2">
        <v>11</v>
      </c>
      <c r="C14" s="3" t="s">
        <v>17</v>
      </c>
      <c r="D14" s="3" t="s">
        <v>26</v>
      </c>
      <c r="E14" s="3" t="s">
        <v>44</v>
      </c>
      <c r="F14" s="32">
        <v>1</v>
      </c>
      <c r="G14" s="32">
        <v>2</v>
      </c>
      <c r="H14" s="34"/>
      <c r="I14" s="30" t="str">
        <f>IF(AND(H14&gt;0,H14&lt;5),G14*INT((H14-F14)/F14),"値が不正")</f>
        <v>値が不正</v>
      </c>
    </row>
    <row r="15" spans="2:9" ht="60" customHeight="1" x14ac:dyDescent="0.2">
      <c r="B15" s="2">
        <v>12</v>
      </c>
      <c r="C15" s="3" t="s">
        <v>17</v>
      </c>
      <c r="D15" s="3" t="s">
        <v>27</v>
      </c>
      <c r="E15" s="3" t="s">
        <v>35</v>
      </c>
      <c r="F15" s="32">
        <v>5</v>
      </c>
      <c r="G15" s="32">
        <v>20</v>
      </c>
      <c r="H15" s="34"/>
      <c r="I15" s="30" t="str">
        <f>IF(OR(AND(H15&gt;4,H16&gt;4),AND(H15=0,H16=0)),"値が不正",IF(H15=0,0,IF(H15&lt;11,20+G15*(H15-F15),20+20*(10-5))))</f>
        <v>値が不正</v>
      </c>
    </row>
    <row r="16" spans="2:9" ht="60" customHeight="1" x14ac:dyDescent="0.2">
      <c r="B16" s="2">
        <v>12</v>
      </c>
      <c r="C16" s="3" t="s">
        <v>17</v>
      </c>
      <c r="D16" s="3" t="s">
        <v>17</v>
      </c>
      <c r="E16" s="3" t="s">
        <v>45</v>
      </c>
      <c r="F16" s="32">
        <v>5</v>
      </c>
      <c r="G16" s="32">
        <v>10</v>
      </c>
      <c r="H16" s="34"/>
      <c r="I16" s="30" t="str">
        <f>IF(OR(AND(H15&gt;4,H16&gt;4),AND(H15=0,H16=0)),"値が不正",IF(H16=0,0,IF(H16&lt;11,10+G16*(H16-F16),10+10*(10-5))))</f>
        <v>値が不正</v>
      </c>
    </row>
    <row r="17" spans="2:9" ht="120" customHeight="1" x14ac:dyDescent="0.2">
      <c r="B17" s="2">
        <v>13</v>
      </c>
      <c r="C17" s="3" t="s">
        <v>17</v>
      </c>
      <c r="D17" s="3" t="s">
        <v>28</v>
      </c>
      <c r="E17" s="3" t="s">
        <v>34</v>
      </c>
      <c r="F17" s="32">
        <v>2</v>
      </c>
      <c r="G17" s="32">
        <v>10</v>
      </c>
      <c r="H17" s="34"/>
      <c r="I17" s="30" t="str">
        <f>IF(AND(H17&gt;1,H17&lt;5),G17*INT((H17-F17)/F17),"値が不正")</f>
        <v>値が不正</v>
      </c>
    </row>
    <row r="18" spans="2:9" ht="60" customHeight="1" x14ac:dyDescent="0.2">
      <c r="B18" s="4"/>
      <c r="C18" s="8" t="s">
        <v>8</v>
      </c>
      <c r="D18" s="9"/>
      <c r="E18" s="8"/>
      <c r="F18" s="10"/>
      <c r="G18" s="11"/>
      <c r="H18" s="12"/>
      <c r="I18" s="13" t="str">
        <f>IF(COUNTIF(I4:I17,"値が不正")&gt;0,"値が不正",SUM(I3:I17))</f>
        <v>値が不正</v>
      </c>
    </row>
    <row r="19" spans="2:9" ht="30" customHeight="1" x14ac:dyDescent="0.2">
      <c r="B19" s="14"/>
      <c r="C19" s="15"/>
      <c r="D19" s="16"/>
      <c r="E19" s="15"/>
      <c r="F19" s="14"/>
      <c r="G19" s="17"/>
      <c r="H19" s="18"/>
      <c r="I19" s="19"/>
    </row>
    <row r="20" spans="2:9" ht="60" customHeight="1" x14ac:dyDescent="0.2">
      <c r="B20" s="2">
        <v>12</v>
      </c>
      <c r="C20" s="20" t="s">
        <v>9</v>
      </c>
      <c r="D20" s="8"/>
      <c r="E20" s="8"/>
      <c r="F20" s="21"/>
      <c r="G20" s="10"/>
      <c r="H20" s="22"/>
      <c r="I20" s="23"/>
    </row>
    <row r="21" spans="2:9" ht="30" customHeight="1" x14ac:dyDescent="0.2">
      <c r="B21" s="24"/>
      <c r="C21" s="8"/>
      <c r="D21" s="8"/>
      <c r="E21" s="8"/>
      <c r="F21" s="21"/>
      <c r="G21" s="10"/>
      <c r="H21" s="22"/>
      <c r="I21" s="25"/>
    </row>
    <row r="22" spans="2:9" ht="60" customHeight="1" x14ac:dyDescent="0.2">
      <c r="B22" s="2"/>
      <c r="C22" s="8" t="s">
        <v>10</v>
      </c>
      <c r="D22" s="8" t="s">
        <v>11</v>
      </c>
      <c r="E22" s="9"/>
      <c r="F22" s="21"/>
      <c r="G22" s="10"/>
      <c r="H22" s="22"/>
      <c r="I22" s="23"/>
    </row>
    <row r="23" spans="2:9" ht="60" customHeight="1" x14ac:dyDescent="0.2">
      <c r="B23" s="4"/>
      <c r="C23" s="8" t="s">
        <v>6</v>
      </c>
      <c r="D23" s="8" t="s">
        <v>12</v>
      </c>
      <c r="E23" s="9"/>
      <c r="F23" s="26"/>
      <c r="G23" s="22"/>
      <c r="H23" s="27"/>
      <c r="I23" s="28">
        <f>IFERROR(IF(I20&lt;=I22,I18/I20*10000,0),0)</f>
        <v>0</v>
      </c>
    </row>
    <row r="30" spans="2:9" x14ac:dyDescent="0.2">
      <c r="C30"/>
      <c r="D30"/>
      <c r="E30"/>
    </row>
    <row r="31" spans="2:9" x14ac:dyDescent="0.2">
      <c r="C31"/>
      <c r="D31"/>
      <c r="E31"/>
    </row>
    <row r="32" spans="2:9" x14ac:dyDescent="0.2">
      <c r="C32"/>
      <c r="D32"/>
      <c r="E32"/>
    </row>
  </sheetData>
  <mergeCells count="1">
    <mergeCell ref="C2:D2"/>
  </mergeCells>
  <phoneticPr fontId="2"/>
  <pageMargins left="0.7" right="0.7" top="0.75" bottom="0.75" header="0.3" footer="0.3"/>
  <pageSetup paperSize="9" scale="50" orientation="portrait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総合評価基準採点表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2024-04-03T00:42:50Z</dcterms:created>
  <dcterms:modified xsi:type="dcterms:W3CDTF">2024-04-03T00:43:37Z</dcterms:modified>
</cp:coreProperties>
</file>